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dZ\Google Drive\Docs Excel\"/>
    </mc:Choice>
  </mc:AlternateContent>
  <bookViews>
    <workbookView xWindow="0" yWindow="0" windowWidth="28800" windowHeight="12435"/>
  </bookViews>
  <sheets>
    <sheet name="SEO|Excel Cheat Sheet" sheetId="3" r:id="rId1"/>
  </sheets>
  <definedNames>
    <definedName name="_xlnm._FilterDatabase" localSheetId="0" hidden="1">'SEO|Excel Cheat Sheet'!$A$1:$F$26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29" i="3"/>
  <c r="E22" i="3"/>
  <c r="E28" i="3"/>
  <c r="E27" i="3"/>
  <c r="E26" i="3"/>
  <c r="E25" i="3"/>
  <c r="E24" i="3"/>
  <c r="E23" i="3"/>
  <c r="E21" i="3"/>
  <c r="E20" i="3"/>
  <c r="E18" i="3"/>
  <c r="E8" i="3"/>
  <c r="E7" i="3"/>
  <c r="E6" i="3"/>
  <c r="E5" i="3"/>
  <c r="E19" i="3"/>
  <c r="E4" i="3"/>
  <c r="E17" i="3"/>
  <c r="E16" i="3"/>
  <c r="E14" i="3"/>
  <c r="E13" i="3"/>
  <c r="E12" i="3"/>
  <c r="E11" i="3"/>
  <c r="E10" i="3"/>
  <c r="E9" i="3"/>
  <c r="E3" i="3"/>
  <c r="E2" i="3"/>
</calcChain>
</file>

<file path=xl/sharedStrings.xml><?xml version="1.0" encoding="utf-8"?>
<sst xmlns="http://schemas.openxmlformats.org/spreadsheetml/2006/main" count="131" uniqueCount="85">
  <si>
    <t>http://cedricguerin.fr/</t>
  </si>
  <si>
    <t>http://www.breizhpower.fr/</t>
  </si>
  <si>
    <t>http://www.breizhpower.fr/meilleur-kouign-amann-2014-concours-breton-bien-beurre/</t>
  </si>
  <si>
    <t>Title</t>
  </si>
  <si>
    <t>Domaine</t>
  </si>
  <si>
    <t>Sous-domaine</t>
  </si>
  <si>
    <t>URL</t>
  </si>
  <si>
    <t>Alexa Trafic Rank</t>
  </si>
  <si>
    <t>Pays</t>
  </si>
  <si>
    <t>http://cedricguerin.fr/scraper-avec-excel/</t>
  </si>
  <si>
    <t>Google +1</t>
  </si>
  <si>
    <t>Facebook Interactions</t>
  </si>
  <si>
    <t>Tweets</t>
  </si>
  <si>
    <t>Nbre de résultats dans Google</t>
  </si>
  <si>
    <t>Mot-Clé</t>
  </si>
  <si>
    <t>bretagne</t>
  </si>
  <si>
    <t>Requête</t>
  </si>
  <si>
    <t>Résultat</t>
  </si>
  <si>
    <t xml:space="preserve"> </t>
  </si>
  <si>
    <t>Toolbar PageRank</t>
  </si>
  <si>
    <t>Citation Flow</t>
  </si>
  <si>
    <t>Page / Domaine</t>
  </si>
  <si>
    <t>Trust Flow</t>
  </si>
  <si>
    <t>Nombre de referers</t>
  </si>
  <si>
    <t>Nombre de backlinks</t>
  </si>
  <si>
    <t>kouign</t>
  </si>
  <si>
    <t>Google</t>
  </si>
  <si>
    <t>Majestic</t>
  </si>
  <si>
    <t>Nbre de pages indexées sur Google</t>
  </si>
  <si>
    <t>http://fr.wikipedia.org/</t>
  </si>
  <si>
    <t>Formule</t>
  </si>
  <si>
    <t>ResolveIp(A2)</t>
  </si>
  <si>
    <t>Adresse IP</t>
  </si>
  <si>
    <t>Social</t>
  </si>
  <si>
    <t>Date du whois</t>
  </si>
  <si>
    <t>DATE(GAUCHE(WhoIsDomainCreated(C24);4);GAUCHE(DROITE(WhoIsDomainCreated(C24);5);2);DROITE(WhoIsDomainCreated(C24);2))</t>
  </si>
  <si>
    <t>Tld</t>
  </si>
  <si>
    <t>Path</t>
  </si>
  <si>
    <t>http://fr.wikipedia.org/wiki/Matt_Cutts</t>
  </si>
  <si>
    <t>UrlProperty(C25;"host")</t>
  </si>
  <si>
    <t>UrlProperty(C26;"domain")</t>
  </si>
  <si>
    <t>UrlProperty(C27;"tld")</t>
  </si>
  <si>
    <t>TwitterCount(C23)</t>
  </si>
  <si>
    <t>GooglePlusCount(C22)</t>
  </si>
  <si>
    <t>GoogleResultCount(D2)</t>
  </si>
  <si>
    <t>GoogleIndexCount(C3)</t>
  </si>
  <si>
    <t>IsFoundOnPage(C4;D4)</t>
  </si>
  <si>
    <t>HtmlTitle(C5)</t>
  </si>
  <si>
    <t>HtmlH1(C6)</t>
  </si>
  <si>
    <t>HtmlCanonical(C7)</t>
  </si>
  <si>
    <t>GAUCHE(HttpStatus(C9);3)</t>
  </si>
  <si>
    <t>LinkCount(C8)</t>
  </si>
  <si>
    <t>HtmlMetaDescription(C10)</t>
  </si>
  <si>
    <t>HtmlMetaRobots(C11)</t>
  </si>
  <si>
    <t>GooglePageRank(B12)</t>
  </si>
  <si>
    <t>AlexaReach(C13)</t>
  </si>
  <si>
    <t>Dump(MajesticSEOIndexItemInfo(C14;"TrustFlow";"fresh";VRAI))</t>
  </si>
  <si>
    <t>Dump(MajesticSEOIndexItemInfo(C15;"CitationFlow";"fresh";VRAI))</t>
  </si>
  <si>
    <t>Dump(MajesticSEOIndexItemInfo(C16;"RefDomains";"fresh";VRAI))</t>
  </si>
  <si>
    <t>Dump(MajesticSEOIndexItemInfo(C17;"ExtBackLinks";"fresh";VRAI))</t>
  </si>
  <si>
    <t>SI(ESTNA(CHERCHE(D18;C18;1));"";"OUI")</t>
  </si>
  <si>
    <t>XPathOnUrl("http://www.webservicex.net/geoipservice.asmx/GetGeoIP?IPAddress="&amp;ResolveIp(C20);"/geoip/countryname")</t>
  </si>
  <si>
    <t>FacebookLikes(C21)</t>
  </si>
  <si>
    <t>DROITE(C28;NBCAR(C28)-NBCAR(UrlProperty(C28;"scheme")&amp;"//"&amp;UrlProperty(C28;"host"))-1)</t>
  </si>
  <si>
    <t>Catégorie</t>
  </si>
  <si>
    <t>Site</t>
  </si>
  <si>
    <t>poker</t>
  </si>
  <si>
    <t>h1</t>
  </si>
  <si>
    <t>URL canonique</t>
  </si>
  <si>
    <t>Code http</t>
  </si>
  <si>
    <t>Meta description</t>
  </si>
  <si>
    <t>Meta Robots</t>
  </si>
  <si>
    <t>Nbre d'occurrences du mot sur la page</t>
  </si>
  <si>
    <t>Nombre de liens sur la page</t>
  </si>
  <si>
    <t>Page</t>
  </si>
  <si>
    <t>http://www.riendutoo.com/</t>
  </si>
  <si>
    <t>http://www.amazon.fr/</t>
  </si>
  <si>
    <t>twitter.com</t>
  </si>
  <si>
    <t>http://www.bing.com/</t>
  </si>
  <si>
    <t>lycos.fr</t>
  </si>
  <si>
    <t>http://www.caramail.com/</t>
  </si>
  <si>
    <t>Si 301, adresse de redirection</t>
  </si>
  <si>
    <t>DROITE(HttpStatus(C15);NBCAR(HttpStatus(C15))-22)</t>
  </si>
  <si>
    <t>Besoin d'un petit coup de main ? --&gt; Twitter : @CedricGuerin</t>
  </si>
  <si>
    <t>Présence du mot-clé dans l'URL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</si>
</sst>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1" applyNumberFormat="1" applyFont="1"/>
    <xf numFmtId="0" fontId="0" fillId="0" borderId="0" xfId="0" applyAlignment="1">
      <alignment horizontal="left" indent="2"/>
    </xf>
    <xf numFmtId="0" fontId="2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 indent="2"/>
    </xf>
    <xf numFmtId="0" fontId="4" fillId="2" borderId="0" xfId="1" applyNumberFormat="1" applyFont="1" applyFill="1"/>
    <xf numFmtId="3" fontId="4" fillId="2" borderId="0" xfId="1" applyNumberFormat="1" applyFont="1" applyFill="1" applyAlignment="1">
      <alignment horizontal="left" vertical="center" indent="1"/>
    </xf>
    <xf numFmtId="3" fontId="0" fillId="0" borderId="0" xfId="1" applyNumberFormat="1" applyFont="1" applyAlignment="1">
      <alignment horizontal="left" vertical="center" indent="1"/>
    </xf>
    <xf numFmtId="0" fontId="0" fillId="4" borderId="0" xfId="0" applyFill="1"/>
    <xf numFmtId="0" fontId="0" fillId="4" borderId="0" xfId="0" applyFill="1" applyAlignment="1">
      <alignment horizontal="left" indent="2"/>
    </xf>
    <xf numFmtId="3" fontId="0" fillId="4" borderId="0" xfId="1" applyNumberFormat="1" applyFont="1" applyFill="1" applyAlignment="1">
      <alignment horizontal="left" vertical="center" indent="1"/>
    </xf>
    <xf numFmtId="0" fontId="0" fillId="4" borderId="0" xfId="1" applyNumberFormat="1" applyFont="1" applyFill="1"/>
    <xf numFmtId="0" fontId="0" fillId="5" borderId="0" xfId="0" applyFill="1"/>
    <xf numFmtId="0" fontId="0" fillId="5" borderId="0" xfId="0" applyFill="1" applyAlignment="1">
      <alignment horizontal="left" indent="2"/>
    </xf>
    <xf numFmtId="3" fontId="0" fillId="5" borderId="0" xfId="1" applyNumberFormat="1" applyFont="1" applyFill="1" applyAlignment="1">
      <alignment horizontal="left" vertical="center" indent="1"/>
    </xf>
    <xf numFmtId="0" fontId="0" fillId="5" borderId="0" xfId="1" applyNumberFormat="1" applyFont="1" applyFill="1"/>
    <xf numFmtId="0" fontId="0" fillId="3" borderId="0" xfId="0" applyFill="1"/>
    <xf numFmtId="0" fontId="0" fillId="3" borderId="0" xfId="0" applyFill="1" applyAlignment="1">
      <alignment horizontal="left" indent="2"/>
    </xf>
    <xf numFmtId="3" fontId="0" fillId="3" borderId="0" xfId="1" applyNumberFormat="1" applyFont="1" applyFill="1" applyAlignment="1">
      <alignment horizontal="left" vertical="center" indent="1"/>
    </xf>
    <xf numFmtId="0" fontId="0" fillId="3" borderId="0" xfId="1" applyNumberFormat="1" applyFont="1" applyFill="1"/>
    <xf numFmtId="0" fontId="0" fillId="7" borderId="0" xfId="0" applyFill="1"/>
    <xf numFmtId="0" fontId="0" fillId="7" borderId="0" xfId="0" applyFill="1" applyAlignment="1">
      <alignment horizontal="left" indent="2"/>
    </xf>
    <xf numFmtId="0" fontId="0" fillId="7" borderId="0" xfId="1" applyNumberFormat="1" applyFont="1" applyFill="1"/>
    <xf numFmtId="0" fontId="0" fillId="8" borderId="0" xfId="0" applyFill="1"/>
    <xf numFmtId="0" fontId="0" fillId="8" borderId="0" xfId="0" applyFill="1" applyAlignment="1">
      <alignment horizontal="left" indent="2"/>
    </xf>
    <xf numFmtId="3" fontId="0" fillId="8" borderId="0" xfId="1" applyNumberFormat="1" applyFont="1" applyFill="1" applyAlignment="1">
      <alignment horizontal="left" vertical="center" indent="1"/>
    </xf>
    <xf numFmtId="0" fontId="0" fillId="8" borderId="0" xfId="1" applyNumberFormat="1" applyFont="1" applyFill="1"/>
    <xf numFmtId="0" fontId="0" fillId="7" borderId="0" xfId="1" applyNumberFormat="1" applyFont="1" applyFill="1" applyAlignment="1"/>
    <xf numFmtId="0" fontId="0" fillId="8" borderId="0" xfId="1" applyNumberFormat="1" applyFont="1" applyFill="1" applyAlignment="1"/>
    <xf numFmtId="14" fontId="0" fillId="8" borderId="0" xfId="1" applyNumberFormat="1" applyFont="1" applyFill="1" applyAlignment="1">
      <alignment horizontal="left" vertical="center" indent="1"/>
    </xf>
    <xf numFmtId="0" fontId="5" fillId="6" borderId="0" xfId="0" applyFont="1" applyFill="1"/>
    <xf numFmtId="0" fontId="5" fillId="6" borderId="0" xfId="0" applyFont="1" applyFill="1" applyAlignment="1">
      <alignment horizontal="left" indent="2"/>
    </xf>
    <xf numFmtId="3" fontId="5" fillId="6" borderId="0" xfId="1" applyNumberFormat="1" applyFont="1" applyFill="1" applyAlignment="1">
      <alignment horizontal="left" vertical="center" indent="1"/>
    </xf>
    <xf numFmtId="0" fontId="5" fillId="6" borderId="0" xfId="1" applyNumberFormat="1" applyFont="1" applyFill="1"/>
    <xf numFmtId="3" fontId="0" fillId="7" borderId="0" xfId="0" applyNumberFormat="1" applyFill="1" applyAlignment="1">
      <alignment horizontal="left" vertical="center" wrapText="1" indent="1"/>
    </xf>
    <xf numFmtId="3" fontId="0" fillId="7" borderId="0" xfId="0" applyNumberFormat="1" applyFill="1" applyAlignment="1">
      <alignment horizontal="left" vertical="center" indent="1"/>
    </xf>
    <xf numFmtId="0" fontId="5" fillId="3" borderId="0" xfId="2" applyFont="1" applyFill="1"/>
    <xf numFmtId="0" fontId="6" fillId="6" borderId="0" xfId="0" applyFont="1" applyFill="1"/>
    <xf numFmtId="0" fontId="2" fillId="5" borderId="0" xfId="0" applyFont="1" applyFill="1"/>
    <xf numFmtId="0" fontId="2" fillId="4" borderId="0" xfId="0" applyFont="1" applyFill="1"/>
    <xf numFmtId="0" fontId="2" fillId="8" borderId="0" xfId="0" applyFont="1" applyFill="1"/>
    <xf numFmtId="0" fontId="2" fillId="8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3" borderId="0" xfId="0" applyFont="1" applyFill="1" applyAlignment="1">
      <alignment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Palissad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90" zoomScaleNormal="90" workbookViewId="0">
      <pane ySplit="1" topLeftCell="A2" activePane="bottomLeft" state="frozen"/>
      <selection pane="bottomLeft" activeCell="B19" sqref="B19"/>
    </sheetView>
  </sheetViews>
  <sheetFormatPr baseColWidth="10" defaultRowHeight="15" x14ac:dyDescent="0.25"/>
  <cols>
    <col min="1" max="1" width="12.5703125" bestFit="1" customWidth="1"/>
    <col min="2" max="2" width="38.7109375" style="1" bestFit="1" customWidth="1"/>
    <col min="3" max="3" width="31" customWidth="1"/>
    <col min="4" max="4" width="24" style="3" customWidth="1"/>
    <col min="5" max="5" width="37.7109375" style="9" customWidth="1"/>
    <col min="6" max="6" width="117.28515625" style="2" customWidth="1"/>
  </cols>
  <sheetData>
    <row r="1" spans="1:6" s="1" customFormat="1" x14ac:dyDescent="0.25">
      <c r="A1" s="5" t="s">
        <v>64</v>
      </c>
      <c r="B1" s="5" t="s">
        <v>16</v>
      </c>
      <c r="C1" s="5" t="s">
        <v>21</v>
      </c>
      <c r="D1" s="6" t="s">
        <v>14</v>
      </c>
      <c r="E1" s="8" t="s">
        <v>17</v>
      </c>
      <c r="F1" s="7" t="s">
        <v>30</v>
      </c>
    </row>
    <row r="2" spans="1:6" x14ac:dyDescent="0.25">
      <c r="A2" s="32" t="s">
        <v>26</v>
      </c>
      <c r="B2" s="39" t="s">
        <v>13</v>
      </c>
      <c r="C2" s="32"/>
      <c r="D2" s="33" t="s">
        <v>66</v>
      </c>
      <c r="E2" s="34">
        <f>_xll.GoogleResultCount(D2)</f>
        <v>27200000</v>
      </c>
      <c r="F2" s="35" t="s">
        <v>44</v>
      </c>
    </row>
    <row r="3" spans="1:6" x14ac:dyDescent="0.25">
      <c r="A3" s="32" t="s">
        <v>26</v>
      </c>
      <c r="B3" s="39" t="s">
        <v>28</v>
      </c>
      <c r="C3" s="32" t="s">
        <v>78</v>
      </c>
      <c r="D3" s="33"/>
      <c r="E3" s="34">
        <f>_xll.GoogleIndexCount(C3)</f>
        <v>16200000</v>
      </c>
      <c r="F3" s="35" t="s">
        <v>45</v>
      </c>
    </row>
    <row r="4" spans="1:6" x14ac:dyDescent="0.25">
      <c r="A4" s="32" t="s">
        <v>26</v>
      </c>
      <c r="B4" s="39" t="s">
        <v>19</v>
      </c>
      <c r="C4" s="32" t="s">
        <v>75</v>
      </c>
      <c r="D4" s="33"/>
      <c r="E4" s="34">
        <f>_xll.GooglePageRank(C4)</f>
        <v>8</v>
      </c>
      <c r="F4" s="35" t="s">
        <v>54</v>
      </c>
    </row>
    <row r="5" spans="1:6" x14ac:dyDescent="0.25">
      <c r="A5" s="14" t="s">
        <v>27</v>
      </c>
      <c r="B5" s="40" t="s">
        <v>22</v>
      </c>
      <c r="C5" s="14" t="s">
        <v>1</v>
      </c>
      <c r="D5" s="15"/>
      <c r="E5" s="16">
        <f>_xll.Dump(_xll.MajesticSEOIndexItemInfo(C5,"TrustFlow","fresh",TRUE))</f>
        <v>33</v>
      </c>
      <c r="F5" s="17" t="s">
        <v>56</v>
      </c>
    </row>
    <row r="6" spans="1:6" x14ac:dyDescent="0.25">
      <c r="A6" s="14" t="s">
        <v>27</v>
      </c>
      <c r="B6" s="40" t="s">
        <v>20</v>
      </c>
      <c r="C6" s="14" t="s">
        <v>76</v>
      </c>
      <c r="D6" s="15"/>
      <c r="E6" s="16">
        <f>_xll.Dump(_xll.MajesticSEOIndexItemInfo(C6,"CitationFlow","fresh",TRUE))</f>
        <v>68</v>
      </c>
      <c r="F6" s="17" t="s">
        <v>57</v>
      </c>
    </row>
    <row r="7" spans="1:6" x14ac:dyDescent="0.25">
      <c r="A7" s="14" t="s">
        <v>27</v>
      </c>
      <c r="B7" s="40" t="s">
        <v>23</v>
      </c>
      <c r="C7" s="14" t="s">
        <v>77</v>
      </c>
      <c r="D7" s="15"/>
      <c r="E7" s="16">
        <f>_xll.Dump(_xll.MajesticSEOIndexItemInfo(C7,"RefDomains","fresh",TRUE))</f>
        <v>11645633</v>
      </c>
      <c r="F7" s="17" t="s">
        <v>58</v>
      </c>
    </row>
    <row r="8" spans="1:6" x14ac:dyDescent="0.25">
      <c r="A8" s="14" t="s">
        <v>27</v>
      </c>
      <c r="B8" s="40" t="s">
        <v>24</v>
      </c>
      <c r="C8" s="14" t="s">
        <v>79</v>
      </c>
      <c r="D8" s="15"/>
      <c r="E8" s="16">
        <f>_xll.Dump(_xll.MajesticSEOIndexItemInfo(C8,"ExtBackLinks","fresh",TRUE))</f>
        <v>4897031</v>
      </c>
      <c r="F8" s="17" t="s">
        <v>59</v>
      </c>
    </row>
    <row r="9" spans="1:6" x14ac:dyDescent="0.25">
      <c r="A9" s="10" t="s">
        <v>74</v>
      </c>
      <c r="B9" s="41" t="s">
        <v>72</v>
      </c>
      <c r="C9" s="10" t="s">
        <v>1</v>
      </c>
      <c r="D9" s="11" t="s">
        <v>15</v>
      </c>
      <c r="E9" s="12">
        <f>_xll.IsFoundOnPage(C9,D9)</f>
        <v>24</v>
      </c>
      <c r="F9" s="13" t="s">
        <v>46</v>
      </c>
    </row>
    <row r="10" spans="1:6" x14ac:dyDescent="0.25">
      <c r="A10" s="10" t="s">
        <v>74</v>
      </c>
      <c r="B10" s="41" t="s">
        <v>3</v>
      </c>
      <c r="C10" s="10" t="s">
        <v>1</v>
      </c>
      <c r="D10" s="11"/>
      <c r="E10" s="12" t="str">
        <f>_xll.HtmlTitle(C10)</f>
        <v>BreizhPower - Le magazine 100% breton ! - L&amp;#039;actu bretonne est ici avant tout !</v>
      </c>
      <c r="F10" s="13" t="s">
        <v>47</v>
      </c>
    </row>
    <row r="11" spans="1:6" x14ac:dyDescent="0.25">
      <c r="A11" s="10" t="s">
        <v>74</v>
      </c>
      <c r="B11" s="41" t="s">
        <v>67</v>
      </c>
      <c r="C11" s="10" t="s">
        <v>2</v>
      </c>
      <c r="D11" s="11" t="s">
        <v>18</v>
      </c>
      <c r="E11" s="12" t="str">
        <f>_xll.HtmlH1(C11)</f>
        <v>Meilleur kouign amann amateur 2014 : un concours breton bien beurré !</v>
      </c>
      <c r="F11" s="13" t="s">
        <v>48</v>
      </c>
    </row>
    <row r="12" spans="1:6" x14ac:dyDescent="0.25">
      <c r="A12" s="10" t="s">
        <v>74</v>
      </c>
      <c r="B12" s="41" t="s">
        <v>68</v>
      </c>
      <c r="C12" s="10" t="s">
        <v>1</v>
      </c>
      <c r="D12" s="11"/>
      <c r="E12" s="12" t="str">
        <f>_xll.HtmlCanonical(C12)</f>
        <v>http://www.breizhpower.fr</v>
      </c>
      <c r="F12" s="13" t="s">
        <v>49</v>
      </c>
    </row>
    <row r="13" spans="1:6" x14ac:dyDescent="0.25">
      <c r="A13" s="10" t="s">
        <v>74</v>
      </c>
      <c r="B13" s="41" t="s">
        <v>73</v>
      </c>
      <c r="C13" s="10" t="s">
        <v>1</v>
      </c>
      <c r="D13" s="11"/>
      <c r="E13" s="12">
        <f>_xll.LinkCount(C13)</f>
        <v>92</v>
      </c>
      <c r="F13" s="13" t="s">
        <v>51</v>
      </c>
    </row>
    <row r="14" spans="1:6" x14ac:dyDescent="0.25">
      <c r="A14" s="10" t="s">
        <v>74</v>
      </c>
      <c r="B14" s="41" t="s">
        <v>69</v>
      </c>
      <c r="C14" s="10" t="s">
        <v>80</v>
      </c>
      <c r="D14" s="11"/>
      <c r="E14" s="12" t="str">
        <f>LEFT(_xll.HttpStatus(C14),3)</f>
        <v>301</v>
      </c>
      <c r="F14" s="13" t="s">
        <v>50</v>
      </c>
    </row>
    <row r="15" spans="1:6" x14ac:dyDescent="0.25">
      <c r="A15" s="10" t="s">
        <v>74</v>
      </c>
      <c r="B15" s="41" t="s">
        <v>81</v>
      </c>
      <c r="C15" s="10" t="s">
        <v>80</v>
      </c>
      <c r="D15" s="11"/>
      <c r="E15" s="12" t="str">
        <f>RIGHT(_xll.HttpStatus(C15),LEN(_xll.HttpStatus(C15))-22)</f>
        <v>http://www.gmx.fr/</v>
      </c>
      <c r="F15" s="13" t="s">
        <v>82</v>
      </c>
    </row>
    <row r="16" spans="1:6" x14ac:dyDescent="0.25">
      <c r="A16" s="10" t="s">
        <v>74</v>
      </c>
      <c r="B16" s="41" t="s">
        <v>70</v>
      </c>
      <c r="C16" s="10" t="s">
        <v>2</v>
      </c>
      <c r="D16" s="11" t="s">
        <v>18</v>
      </c>
      <c r="E16" s="12" t="str">
        <f>_xll.HtmlMetaDescription(C16)</f>
        <v>Le 20 septembre se déroulait en région Bretonne la 7ième édition du concours de cuisine du meilleur kouign amann amateur.. BreizhPower revient sur cet événement.</v>
      </c>
      <c r="F16" s="13" t="s">
        <v>52</v>
      </c>
    </row>
    <row r="17" spans="1:6" x14ac:dyDescent="0.25">
      <c r="A17" s="10" t="s">
        <v>74</v>
      </c>
      <c r="B17" s="41" t="s">
        <v>71</v>
      </c>
      <c r="C17" s="10" t="s">
        <v>1</v>
      </c>
      <c r="D17" s="11"/>
      <c r="E17" s="12" t="str">
        <f>_xll.HtmlMetaRobots(C17)</f>
        <v>noodp,noydir</v>
      </c>
      <c r="F17" s="13" t="s">
        <v>53</v>
      </c>
    </row>
    <row r="18" spans="1:6" x14ac:dyDescent="0.25">
      <c r="A18" s="10" t="s">
        <v>74</v>
      </c>
      <c r="B18" s="41" t="s">
        <v>84</v>
      </c>
      <c r="C18" s="10" t="s">
        <v>2</v>
      </c>
      <c r="D18" s="11" t="s">
        <v>25</v>
      </c>
      <c r="E18" s="12" t="str">
        <f>IF(ISNA(SEARCH(D18,C18,1)),"","OUI")</f>
        <v>OUI</v>
      </c>
      <c r="F18" s="13" t="s">
        <v>60</v>
      </c>
    </row>
    <row r="19" spans="1:6" x14ac:dyDescent="0.25">
      <c r="A19" s="25" t="s">
        <v>65</v>
      </c>
      <c r="B19" s="42" t="s">
        <v>7</v>
      </c>
      <c r="C19" s="25" t="s">
        <v>29</v>
      </c>
      <c r="D19" s="26"/>
      <c r="E19" s="27">
        <f>_xll.AlexaReach(C19)</f>
        <v>5</v>
      </c>
      <c r="F19" s="28" t="s">
        <v>55</v>
      </c>
    </row>
    <row r="20" spans="1:6" x14ac:dyDescent="0.25">
      <c r="A20" s="25" t="s">
        <v>65</v>
      </c>
      <c r="B20" s="42" t="s">
        <v>32</v>
      </c>
      <c r="C20" s="25" t="s">
        <v>29</v>
      </c>
      <c r="D20" s="26"/>
      <c r="E20" s="27" t="str">
        <f>_xll.ResolveIp(C20)</f>
        <v>91.198.174.192</v>
      </c>
      <c r="F20" s="28" t="s">
        <v>31</v>
      </c>
    </row>
    <row r="21" spans="1:6" x14ac:dyDescent="0.25">
      <c r="A21" s="25" t="s">
        <v>65</v>
      </c>
      <c r="B21" s="42" t="s">
        <v>8</v>
      </c>
      <c r="C21" s="25" t="s">
        <v>29</v>
      </c>
      <c r="D21" s="26"/>
      <c r="E21" s="27" t="str">
        <f>_xll.XPathOnUrl("http://www.webservicex.net/geoipservice.asmx/GetGeoIP?IPAddress="&amp;_xll.ResolveIp(C21),"/geoip/countryname")</f>
        <v>Netherlands</v>
      </c>
      <c r="F21" s="28" t="s">
        <v>61</v>
      </c>
    </row>
    <row r="22" spans="1:6" x14ac:dyDescent="0.25">
      <c r="A22" s="25" t="s">
        <v>65</v>
      </c>
      <c r="B22" s="43" t="s">
        <v>34</v>
      </c>
      <c r="C22" s="25" t="s">
        <v>0</v>
      </c>
      <c r="D22" s="26" t="s">
        <v>18</v>
      </c>
      <c r="E22" s="31">
        <f>DATE(LEFT(_xll.WhoIsDomainCreated(C22),4),LEFT(RIGHT(_xll.WhoIsDomainCreated(C22),5),2),RIGHT(_xll.WhoIsDomainCreated(C22),2))</f>
        <v>41449</v>
      </c>
      <c r="F22" s="30" t="s">
        <v>35</v>
      </c>
    </row>
    <row r="23" spans="1:6" x14ac:dyDescent="0.25">
      <c r="A23" s="22" t="s">
        <v>33</v>
      </c>
      <c r="B23" s="44" t="s">
        <v>11</v>
      </c>
      <c r="C23" s="22" t="s">
        <v>9</v>
      </c>
      <c r="D23" s="23" t="s">
        <v>18</v>
      </c>
      <c r="E23" s="36">
        <f>_xll.FacebookLikes(C23)</f>
        <v>17</v>
      </c>
      <c r="F23" s="24" t="s">
        <v>62</v>
      </c>
    </row>
    <row r="24" spans="1:6" x14ac:dyDescent="0.25">
      <c r="A24" s="22" t="s">
        <v>33</v>
      </c>
      <c r="B24" s="44" t="s">
        <v>10</v>
      </c>
      <c r="C24" s="22" t="s">
        <v>9</v>
      </c>
      <c r="D24" s="23" t="s">
        <v>18</v>
      </c>
      <c r="E24" s="37">
        <f>_xll.GooglePlusCount(C24)</f>
        <v>53</v>
      </c>
      <c r="F24" s="24" t="s">
        <v>43</v>
      </c>
    </row>
    <row r="25" spans="1:6" x14ac:dyDescent="0.25">
      <c r="A25" s="22" t="s">
        <v>33</v>
      </c>
      <c r="B25" s="44" t="s">
        <v>12</v>
      </c>
      <c r="C25" s="22" t="s">
        <v>9</v>
      </c>
      <c r="D25" s="23" t="s">
        <v>18</v>
      </c>
      <c r="E25" s="37">
        <f>_xll.TwitterCount(C25)</f>
        <v>97</v>
      </c>
      <c r="F25" s="29" t="s">
        <v>42</v>
      </c>
    </row>
    <row r="26" spans="1:6" x14ac:dyDescent="0.25">
      <c r="A26" s="18" t="s">
        <v>6</v>
      </c>
      <c r="B26" s="45" t="s">
        <v>5</v>
      </c>
      <c r="C26" s="38" t="s">
        <v>38</v>
      </c>
      <c r="D26" s="19" t="s">
        <v>18</v>
      </c>
      <c r="E26" s="20" t="str">
        <f>_xll.UrlProperty(C26,"host")</f>
        <v>fr.wikipedia.org</v>
      </c>
      <c r="F26" s="21" t="s">
        <v>39</v>
      </c>
    </row>
    <row r="27" spans="1:6" x14ac:dyDescent="0.25">
      <c r="A27" s="18" t="s">
        <v>6</v>
      </c>
      <c r="B27" s="45" t="s">
        <v>4</v>
      </c>
      <c r="C27" s="18" t="s">
        <v>38</v>
      </c>
      <c r="D27" s="19" t="s">
        <v>18</v>
      </c>
      <c r="E27" s="20" t="str">
        <f>_xll.UrlProperty(C27,"domain")</f>
        <v>wikipedia.org</v>
      </c>
      <c r="F27" s="21" t="s">
        <v>40</v>
      </c>
    </row>
    <row r="28" spans="1:6" x14ac:dyDescent="0.25">
      <c r="A28" s="18" t="s">
        <v>6</v>
      </c>
      <c r="B28" s="4" t="s">
        <v>36</v>
      </c>
      <c r="C28" s="18" t="s">
        <v>38</v>
      </c>
      <c r="D28" s="19" t="s">
        <v>18</v>
      </c>
      <c r="E28" s="20" t="str">
        <f>_xll.UrlProperty(C28,"tld")</f>
        <v>org</v>
      </c>
      <c r="F28" s="21" t="s">
        <v>41</v>
      </c>
    </row>
    <row r="29" spans="1:6" x14ac:dyDescent="0.25">
      <c r="A29" s="18" t="s">
        <v>6</v>
      </c>
      <c r="B29" s="45" t="s">
        <v>37</v>
      </c>
      <c r="C29" s="38" t="s">
        <v>38</v>
      </c>
      <c r="D29" s="19" t="s">
        <v>18</v>
      </c>
      <c r="E29" s="20" t="str">
        <f>RIGHT(C29,LEN(C29)-LEN(_xll.UrlProperty(C29,"scheme")&amp;"//"&amp;_xll.UrlProperty(C29,"host"))-1)</f>
        <v>/wiki/Matt_Cutts</v>
      </c>
      <c r="F29" s="21" t="s">
        <v>63</v>
      </c>
    </row>
    <row r="33" spans="2:2" x14ac:dyDescent="0.25">
      <c r="B33" s="1" t="s">
        <v>83</v>
      </c>
    </row>
  </sheetData>
  <autoFilter ref="A1:F26">
    <sortState ref="A2:F28">
      <sortCondition ref="A1:A25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SEO|Excel Cheat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CydZ</dc:creator>
  <cp:lastModifiedBy>CydZ</cp:lastModifiedBy>
  <dcterms:created xsi:type="dcterms:W3CDTF">2014-09-30T13:09:05Z</dcterms:created>
  <dcterms:modified xsi:type="dcterms:W3CDTF">2014-10-28T20:51:39Z</dcterms:modified>
</cp:coreProperties>
</file>